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80" windowHeight="10365" activeTab="1"/>
  </bookViews>
  <sheets>
    <sheet name="CP640019" sheetId="3" r:id="rId1"/>
    <sheet name="COMPAT" sheetId="4" r:id="rId2"/>
  </sheets>
  <definedNames>
    <definedName name="_xlnm.Print_Titles" localSheetId="1">COMPAT!$1:$8</definedName>
    <definedName name="_xlnm.Print_Titles" localSheetId="0">'CP640019'!$1:$8</definedName>
  </definedNames>
  <calcPr calcId="125725"/>
</workbook>
</file>

<file path=xl/calcChain.xml><?xml version="1.0" encoding="utf-8"?>
<calcChain xmlns="http://schemas.openxmlformats.org/spreadsheetml/2006/main">
  <c r="D21" i="4"/>
  <c r="D20"/>
  <c r="D18"/>
  <c r="D16"/>
  <c r="D36"/>
  <c r="C36"/>
  <c r="D24"/>
  <c r="C24"/>
  <c r="F37"/>
  <c r="D15"/>
  <c r="D28" s="1"/>
  <c r="D37" s="1"/>
  <c r="C15"/>
  <c r="C28" s="1"/>
  <c r="C37" s="1"/>
  <c r="E17" i="3"/>
  <c r="E18"/>
  <c r="G18" s="1"/>
  <c r="E16"/>
  <c r="E15" s="1"/>
  <c r="E28" s="1"/>
  <c r="E33"/>
  <c r="G33" s="1"/>
  <c r="E26"/>
  <c r="G26" s="1"/>
  <c r="E25"/>
  <c r="E21"/>
  <c r="E20"/>
  <c r="E19"/>
  <c r="G19" s="1"/>
  <c r="I19" s="1"/>
  <c r="C15"/>
  <c r="C28" s="1"/>
  <c r="C37" s="1"/>
  <c r="D36"/>
  <c r="C36"/>
  <c r="F20"/>
  <c r="H20" s="1"/>
  <c r="F18"/>
  <c r="F15" s="1"/>
  <c r="F28" s="1"/>
  <c r="F37" s="1"/>
  <c r="H18"/>
  <c r="J18" s="1"/>
  <c r="J24"/>
  <c r="H24"/>
  <c r="F24"/>
  <c r="E24"/>
  <c r="C24"/>
  <c r="D24"/>
  <c r="D15"/>
  <c r="D28"/>
  <c r="D37" s="1"/>
  <c r="G20"/>
  <c r="I20" s="1"/>
  <c r="G17"/>
  <c r="I17" s="1"/>
  <c r="G16"/>
  <c r="I16"/>
  <c r="K16" s="1"/>
  <c r="G21"/>
  <c r="I21" s="1"/>
  <c r="K21" s="1"/>
  <c r="C38" i="4" l="1"/>
  <c r="J37"/>
  <c r="H37"/>
  <c r="K16"/>
  <c r="K17"/>
  <c r="K21"/>
  <c r="E37"/>
  <c r="E38" s="1"/>
  <c r="K17" i="3"/>
  <c r="J20"/>
  <c r="H15"/>
  <c r="H28" s="1"/>
  <c r="H37" s="1"/>
  <c r="K20"/>
  <c r="I26"/>
  <c r="K26"/>
  <c r="J15"/>
  <c r="J28" s="1"/>
  <c r="J37" s="1"/>
  <c r="I33"/>
  <c r="I36" s="1"/>
  <c r="G36"/>
  <c r="I18"/>
  <c r="I15" s="1"/>
  <c r="G15"/>
  <c r="C38"/>
  <c r="G25"/>
  <c r="K19"/>
  <c r="K33"/>
  <c r="K36" s="1"/>
  <c r="E36"/>
  <c r="E37" s="1"/>
  <c r="E38" s="1"/>
  <c r="K19" i="4" l="1"/>
  <c r="K20"/>
  <c r="G37"/>
  <c r="G38" s="1"/>
  <c r="K18"/>
  <c r="K26"/>
  <c r="I25" i="3"/>
  <c r="G24"/>
  <c r="G28" s="1"/>
  <c r="G37" s="1"/>
  <c r="G38" s="1"/>
  <c r="K18"/>
  <c r="K15" s="1"/>
  <c r="K33" i="4" l="1"/>
  <c r="K36" s="1"/>
  <c r="I37"/>
  <c r="I38" s="1"/>
  <c r="K15"/>
  <c r="K25"/>
  <c r="K24" s="1"/>
  <c r="I24" i="3"/>
  <c r="I28" s="1"/>
  <c r="I37" s="1"/>
  <c r="I38" s="1"/>
  <c r="K25"/>
  <c r="K24" s="1"/>
  <c r="K28" s="1"/>
  <c r="K37" s="1"/>
  <c r="K28" i="4" l="1"/>
  <c r="K37" s="1"/>
</calcChain>
</file>

<file path=xl/sharedStrings.xml><?xml version="1.0" encoding="utf-8"?>
<sst xmlns="http://schemas.openxmlformats.org/spreadsheetml/2006/main" count="142" uniqueCount="42">
  <si>
    <t>Prefeitura do Municipio de Araraquara - SP</t>
  </si>
  <si>
    <t>Plano Plurianual</t>
  </si>
  <si>
    <t>Anexo I - Planejamento Orçamentário/Fontes de Financiamento dos Prog. Gover.</t>
  </si>
  <si>
    <t>Fontes de Financiamento dos Programas Governamentais</t>
  </si>
  <si>
    <t>Estimativa das Receitas Orçamentárias</t>
  </si>
  <si>
    <t>Situação: Em Elaboração</t>
  </si>
  <si>
    <t>Unidade Gestora: CONSOLIDADO</t>
  </si>
  <si>
    <t>Receitas Previstas</t>
  </si>
  <si>
    <t>Especificação</t>
  </si>
  <si>
    <t>Total</t>
  </si>
  <si>
    <t>Direta</t>
  </si>
  <si>
    <t>Indireta</t>
  </si>
  <si>
    <t>Receitas Correntes</t>
  </si>
  <si>
    <t>1.0.0.0.00.00.00.00</t>
  </si>
  <si>
    <t>1.1.0.0.00.00.00.00</t>
  </si>
  <si>
    <t>RECEITA TRIBUTÁRIA</t>
  </si>
  <si>
    <t>1.2.0.0.00.00.00.00</t>
  </si>
  <si>
    <t>RECEITA DE CONTRIBUIÇÕES</t>
  </si>
  <si>
    <t>1.3.0.0.00.00.00.00</t>
  </si>
  <si>
    <t>RECEITA PATRIMONIAL</t>
  </si>
  <si>
    <t>1.6.0.0.00.00.00.00</t>
  </si>
  <si>
    <t>RECEITA DE SERVIÇOS</t>
  </si>
  <si>
    <t>1.7.0.0.00.00.00.00</t>
  </si>
  <si>
    <t>TRANSFERÊNCIAS CORRENTES</t>
  </si>
  <si>
    <t>1.9.0.0.00.00.00.00</t>
  </si>
  <si>
    <t>OUTRAS RECEITAS CORRENTES</t>
  </si>
  <si>
    <t>Receitas de capital</t>
  </si>
  <si>
    <t>2.0.0.0.00.00.00.00</t>
  </si>
  <si>
    <t>2.2.0.0.00.00.00.00</t>
  </si>
  <si>
    <t>ALIENAÇÃO DE BENS</t>
  </si>
  <si>
    <t>2.4.0.0.00.00.00.00</t>
  </si>
  <si>
    <t>TRANSFERÊNCIAS DE CAPITAL</t>
  </si>
  <si>
    <t>Total de receitas</t>
  </si>
  <si>
    <t>Deduções da receita</t>
  </si>
  <si>
    <t>FUNDEB</t>
  </si>
  <si>
    <t>Retificações</t>
  </si>
  <si>
    <t>Total das Deduções</t>
  </si>
  <si>
    <t>Total Liquido das Receitas</t>
  </si>
  <si>
    <t>Total Geral</t>
  </si>
  <si>
    <t>RECEITAS CORRENTES</t>
  </si>
  <si>
    <t>RECEITAS DE CAPITAL</t>
  </si>
  <si>
    <t>-</t>
  </si>
</sst>
</file>

<file path=xl/styles.xml><?xml version="1.0" encoding="utf-8"?>
<styleSheet xmlns="http://schemas.openxmlformats.org/spreadsheetml/2006/main">
  <numFmts count="2">
    <numFmt numFmtId="164" formatCode="_(\ #,##0.00_);_(\ \-#,##0.00_);_(\ \-\ ??_);_(@_)"/>
    <numFmt numFmtId="165" formatCode="#,##0.00_ ;\-#,##0.00\ 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4" fontId="0" fillId="0" borderId="1" xfId="0" applyNumberFormat="1" applyBorder="1"/>
    <xf numFmtId="164" fontId="0" fillId="0" borderId="0" xfId="0" applyNumberFormat="1"/>
    <xf numFmtId="164" fontId="7" fillId="0" borderId="1" xfId="0" applyNumberFormat="1" applyFont="1" applyBorder="1" applyAlignment="1">
      <alignment horizontal="right"/>
    </xf>
    <xf numFmtId="4" fontId="0" fillId="0" borderId="0" xfId="0" applyNumberFormat="1"/>
    <xf numFmtId="165" fontId="0" fillId="0" borderId="0" xfId="0" applyNumberFormat="1"/>
    <xf numFmtId="0" fontId="7" fillId="0" borderId="0" xfId="0" applyFont="1"/>
    <xf numFmtId="4" fontId="7" fillId="0" borderId="0" xfId="0" applyNumberFormat="1" applyFont="1"/>
    <xf numFmtId="0" fontId="2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opLeftCell="A7" zoomScaleNormal="100" zoomScaleSheetLayoutView="70" workbookViewId="0">
      <selection activeCell="C16" sqref="C16"/>
    </sheetView>
  </sheetViews>
  <sheetFormatPr defaultRowHeight="12.75"/>
  <cols>
    <col min="1" max="1" width="18.42578125" bestFit="1" customWidth="1"/>
    <col min="2" max="2" width="34" bestFit="1" customWidth="1"/>
    <col min="3" max="4" width="22.28515625" bestFit="1" customWidth="1"/>
    <col min="5" max="5" width="21.140625" bestFit="1" customWidth="1"/>
    <col min="6" max="6" width="20.5703125" bestFit="1" customWidth="1"/>
    <col min="7" max="7" width="20.42578125" bestFit="1" customWidth="1"/>
    <col min="8" max="8" width="21.5703125" bestFit="1" customWidth="1"/>
    <col min="9" max="9" width="17.28515625" bestFit="1" customWidth="1"/>
    <col min="10" max="10" width="15.5703125" bestFit="1" customWidth="1"/>
    <col min="11" max="12" width="17.28515625" bestFit="1" customWidth="1"/>
  </cols>
  <sheetData>
    <row r="1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2" ht="18">
      <c r="A7" s="23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9" spans="1:12">
      <c r="A9" s="24" t="s">
        <v>5</v>
      </c>
      <c r="B9" s="24"/>
      <c r="C9" s="24"/>
      <c r="D9" s="24"/>
      <c r="E9" s="24"/>
      <c r="G9" s="1"/>
      <c r="I9" s="25"/>
      <c r="J9" s="25"/>
    </row>
    <row r="10" spans="1:12">
      <c r="A10" s="26" t="s">
        <v>6</v>
      </c>
      <c r="B10" s="26"/>
      <c r="C10" s="26"/>
      <c r="D10" s="26"/>
      <c r="E10" s="26"/>
      <c r="F10" s="26"/>
      <c r="G10" s="26"/>
      <c r="H10" s="26"/>
    </row>
    <row r="11" spans="1:12" ht="15">
      <c r="A11" s="27" t="s">
        <v>8</v>
      </c>
      <c r="B11" s="27"/>
      <c r="C11" s="18" t="s">
        <v>7</v>
      </c>
      <c r="D11" s="18"/>
      <c r="E11" s="18"/>
      <c r="F11" s="18"/>
      <c r="G11" s="18"/>
      <c r="H11" s="18"/>
      <c r="I11" s="18"/>
      <c r="J11" s="18"/>
      <c r="K11" s="18"/>
    </row>
    <row r="12" spans="1:12" ht="15">
      <c r="A12" s="27"/>
      <c r="B12" s="27"/>
      <c r="C12" s="18">
        <v>2018</v>
      </c>
      <c r="D12" s="18"/>
      <c r="E12" s="18">
        <v>2019</v>
      </c>
      <c r="F12" s="18"/>
      <c r="G12" s="18">
        <v>2020</v>
      </c>
      <c r="H12" s="18"/>
      <c r="I12" s="18">
        <v>2021</v>
      </c>
      <c r="J12" s="18"/>
      <c r="K12" s="19" t="s">
        <v>9</v>
      </c>
    </row>
    <row r="13" spans="1:12" ht="15">
      <c r="A13" s="27"/>
      <c r="B13" s="27"/>
      <c r="C13" s="2" t="s">
        <v>10</v>
      </c>
      <c r="D13" s="2" t="s">
        <v>11</v>
      </c>
      <c r="E13" s="2" t="s">
        <v>10</v>
      </c>
      <c r="F13" s="2" t="s">
        <v>11</v>
      </c>
      <c r="G13" s="2" t="s">
        <v>10</v>
      </c>
      <c r="H13" s="2" t="s">
        <v>11</v>
      </c>
      <c r="I13" s="2" t="s">
        <v>10</v>
      </c>
      <c r="J13" s="2" t="s">
        <v>11</v>
      </c>
      <c r="K13" s="19"/>
    </row>
    <row r="14" spans="1:12">
      <c r="A14" s="17" t="s">
        <v>12</v>
      </c>
      <c r="B14" s="17"/>
      <c r="C14" s="3"/>
      <c r="D14" s="3"/>
      <c r="E14" s="3"/>
      <c r="F14" s="3"/>
      <c r="G14" s="3"/>
      <c r="H14" s="3"/>
      <c r="I14" s="3"/>
      <c r="J14" s="3"/>
      <c r="K14" s="3"/>
    </row>
    <row r="15" spans="1:12">
      <c r="A15" s="4" t="s">
        <v>13</v>
      </c>
      <c r="B15" s="4" t="s">
        <v>39</v>
      </c>
      <c r="C15" s="5">
        <f t="shared" ref="C15:K15" si="0">SUM(C16:C21)</f>
        <v>788086327.40999997</v>
      </c>
      <c r="D15" s="5">
        <f t="shared" si="0"/>
        <v>131126227.47999999</v>
      </c>
      <c r="E15" s="5">
        <f t="shared" si="0"/>
        <v>852177351.22641194</v>
      </c>
      <c r="F15" s="5">
        <f t="shared" si="0"/>
        <v>136307326.32499999</v>
      </c>
      <c r="G15" s="5">
        <f t="shared" si="0"/>
        <v>931515062.6255908</v>
      </c>
      <c r="H15" s="5">
        <f t="shared" si="0"/>
        <v>143700311.55074999</v>
      </c>
      <c r="I15" s="5">
        <f t="shared" si="0"/>
        <v>1016755691.8358325</v>
      </c>
      <c r="J15" s="5">
        <f t="shared" si="0"/>
        <v>151483784.8592875</v>
      </c>
      <c r="K15" s="5">
        <f t="shared" si="0"/>
        <v>4151152083.3128729</v>
      </c>
      <c r="L15" s="8"/>
    </row>
    <row r="16" spans="1:12">
      <c r="A16" s="4" t="s">
        <v>14</v>
      </c>
      <c r="B16" s="4" t="s">
        <v>15</v>
      </c>
      <c r="C16" s="5">
        <v>166455754.31999999</v>
      </c>
      <c r="D16" s="5">
        <v>22354769.329999998</v>
      </c>
      <c r="E16" s="5">
        <f>C16*107.32%+4000000</f>
        <v>182640315.53622398</v>
      </c>
      <c r="F16" s="5">
        <v>23669383.920000002</v>
      </c>
      <c r="G16" s="5">
        <f t="shared" ref="G16:G21" si="1">E16*109.31%</f>
        <v>199644128.91264641</v>
      </c>
      <c r="H16" s="5">
        <v>24957455.27</v>
      </c>
      <c r="I16" s="5">
        <f t="shared" ref="I16:I21" si="2">G16*109.15%</f>
        <v>217911566.70815358</v>
      </c>
      <c r="J16" s="5">
        <v>26313586.800000001</v>
      </c>
      <c r="K16" s="5">
        <f t="shared" ref="K16:K21" si="3">SUM(C16:J16)</f>
        <v>863946960.79702389</v>
      </c>
    </row>
    <row r="17" spans="1:12">
      <c r="A17" s="4" t="s">
        <v>16</v>
      </c>
      <c r="B17" s="4" t="s">
        <v>17</v>
      </c>
      <c r="C17" s="5">
        <v>25284491.670000002</v>
      </c>
      <c r="D17" s="9" t="s">
        <v>41</v>
      </c>
      <c r="E17" s="5">
        <f>C17*107.32%+53.71</f>
        <v>27135370.170244001</v>
      </c>
      <c r="F17" s="9" t="s">
        <v>41</v>
      </c>
      <c r="G17" s="5">
        <f t="shared" si="1"/>
        <v>29661673.133093715</v>
      </c>
      <c r="H17" s="9" t="s">
        <v>41</v>
      </c>
      <c r="I17" s="5">
        <f t="shared" si="2"/>
        <v>32375716.224771794</v>
      </c>
      <c r="J17" s="9" t="s">
        <v>41</v>
      </c>
      <c r="K17" s="5">
        <f t="shared" si="3"/>
        <v>114457251.19810951</v>
      </c>
    </row>
    <row r="18" spans="1:12">
      <c r="A18" s="4" t="s">
        <v>18</v>
      </c>
      <c r="B18" s="4" t="s">
        <v>19</v>
      </c>
      <c r="C18" s="5">
        <v>5654937.25</v>
      </c>
      <c r="D18" s="5">
        <v>2997056.3</v>
      </c>
      <c r="E18" s="5">
        <f>C18*107.32%+2403050.94</f>
        <v>8471929.5966999996</v>
      </c>
      <c r="F18" s="5">
        <f>D18*105%</f>
        <v>3146909.1149999998</v>
      </c>
      <c r="G18" s="5">
        <f t="shared" si="1"/>
        <v>9260666.2421527691</v>
      </c>
      <c r="H18" s="5">
        <f>F18*105%</f>
        <v>3304254.57075</v>
      </c>
      <c r="I18" s="5">
        <f t="shared" si="2"/>
        <v>10108017.203309748</v>
      </c>
      <c r="J18" s="5">
        <f>H18*105%</f>
        <v>3469467.2992875003</v>
      </c>
      <c r="K18" s="5">
        <f t="shared" si="3"/>
        <v>46413237.57720001</v>
      </c>
    </row>
    <row r="19" spans="1:12">
      <c r="A19" s="4" t="s">
        <v>20</v>
      </c>
      <c r="B19" s="4" t="s">
        <v>21</v>
      </c>
      <c r="C19" s="5">
        <v>6264883.9299999997</v>
      </c>
      <c r="D19" s="5">
        <v>83571748.269999996</v>
      </c>
      <c r="E19" s="5">
        <f>C19*107.32%</f>
        <v>6723473.4336759988</v>
      </c>
      <c r="F19" s="5">
        <v>88485502.939999998</v>
      </c>
      <c r="G19" s="5">
        <f t="shared" si="1"/>
        <v>7349428.8103512339</v>
      </c>
      <c r="H19" s="5">
        <v>93300223.049999997</v>
      </c>
      <c r="I19" s="5">
        <f>G19*109.15%+7000.98</f>
        <v>8028902.5264983736</v>
      </c>
      <c r="J19" s="5">
        <v>98369325.019999996</v>
      </c>
      <c r="K19" s="5">
        <f t="shared" si="3"/>
        <v>392093487.98052555</v>
      </c>
    </row>
    <row r="20" spans="1:12">
      <c r="A20" s="4" t="s">
        <v>22</v>
      </c>
      <c r="B20" s="4" t="s">
        <v>23</v>
      </c>
      <c r="C20" s="5">
        <v>555014245.63999999</v>
      </c>
      <c r="D20" s="5">
        <v>200000</v>
      </c>
      <c r="E20" s="5">
        <f>C20*107.32%</f>
        <v>595641288.42084789</v>
      </c>
      <c r="F20" s="5">
        <f>D20*105%</f>
        <v>210000</v>
      </c>
      <c r="G20" s="5">
        <f t="shared" si="1"/>
        <v>651095492.37282884</v>
      </c>
      <c r="H20" s="5">
        <f>F20*105%</f>
        <v>220500</v>
      </c>
      <c r="I20" s="5">
        <f t="shared" si="2"/>
        <v>710670729.92494273</v>
      </c>
      <c r="J20" s="5">
        <f>H20*105%</f>
        <v>231525</v>
      </c>
      <c r="K20" s="5">
        <f t="shared" si="3"/>
        <v>2513283781.3586197</v>
      </c>
    </row>
    <row r="21" spans="1:12">
      <c r="A21" s="4" t="s">
        <v>24</v>
      </c>
      <c r="B21" s="4" t="s">
        <v>25</v>
      </c>
      <c r="C21" s="5">
        <v>29412014.600000001</v>
      </c>
      <c r="D21" s="5">
        <v>22002653.579999998</v>
      </c>
      <c r="E21" s="5">
        <f>C21*107.32%</f>
        <v>31564974.068719998</v>
      </c>
      <c r="F21" s="5">
        <v>20795530.350000001</v>
      </c>
      <c r="G21" s="5">
        <f t="shared" si="1"/>
        <v>34503673.154517829</v>
      </c>
      <c r="H21" s="5">
        <v>21917878.66</v>
      </c>
      <c r="I21" s="5">
        <f t="shared" si="2"/>
        <v>37660759.248156212</v>
      </c>
      <c r="J21" s="5">
        <v>23099880.739999998</v>
      </c>
      <c r="K21" s="5">
        <f t="shared" si="3"/>
        <v>220957364.40139404</v>
      </c>
    </row>
    <row r="22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5"/>
    </row>
    <row r="23" spans="1:12">
      <c r="A23" s="17" t="s">
        <v>26</v>
      </c>
      <c r="B23" s="17"/>
      <c r="C23" s="3"/>
      <c r="D23" s="3"/>
      <c r="E23" s="3"/>
      <c r="F23" s="3"/>
      <c r="G23" s="3"/>
      <c r="H23" s="3"/>
      <c r="I23" s="3"/>
      <c r="J23" s="3"/>
      <c r="K23" s="5"/>
    </row>
    <row r="24" spans="1:12">
      <c r="A24" s="4" t="s">
        <v>27</v>
      </c>
      <c r="B24" s="4" t="s">
        <v>40</v>
      </c>
      <c r="C24" s="5">
        <f>SUM(C25:C26)</f>
        <v>11385731.58</v>
      </c>
      <c r="D24" s="5">
        <f>SUM(D25:D26)</f>
        <v>1847000</v>
      </c>
      <c r="E24" s="5">
        <f t="shared" ref="E24:J24" si="4">SUM(E25:E26)</f>
        <v>12219167.131655999</v>
      </c>
      <c r="F24" s="5">
        <f t="shared" si="4"/>
        <v>12000</v>
      </c>
      <c r="G24" s="5">
        <f t="shared" si="4"/>
        <v>18674374.601613171</v>
      </c>
      <c r="H24" s="5">
        <f t="shared" si="4"/>
        <v>14000</v>
      </c>
      <c r="I24" s="5">
        <f t="shared" si="4"/>
        <v>25753107.607660778</v>
      </c>
      <c r="J24" s="5">
        <f t="shared" si="4"/>
        <v>14000</v>
      </c>
      <c r="K24" s="5">
        <f>SUM(K25:K26)</f>
        <v>69919380.920929953</v>
      </c>
      <c r="L24" s="8"/>
    </row>
    <row r="25" spans="1:12">
      <c r="A25" s="4" t="s">
        <v>28</v>
      </c>
      <c r="B25" s="4" t="s">
        <v>29</v>
      </c>
      <c r="C25" s="5">
        <v>2000000</v>
      </c>
      <c r="D25" s="5">
        <v>11000</v>
      </c>
      <c r="E25" s="5">
        <f>C25*107.32%</f>
        <v>2146400</v>
      </c>
      <c r="F25" s="5">
        <v>12000</v>
      </c>
      <c r="G25" s="5">
        <f>E25*109.31%</f>
        <v>2346229.84</v>
      </c>
      <c r="H25" s="5">
        <v>14000</v>
      </c>
      <c r="I25" s="5">
        <f>G25*109.15%</f>
        <v>2560909.8703600001</v>
      </c>
      <c r="J25" s="5">
        <v>14000</v>
      </c>
      <c r="K25" s="5">
        <f>SUM(C25:J25)</f>
        <v>9104539.7103599999</v>
      </c>
    </row>
    <row r="26" spans="1:12">
      <c r="A26" s="4" t="s">
        <v>30</v>
      </c>
      <c r="B26" s="4" t="s">
        <v>31</v>
      </c>
      <c r="C26" s="5">
        <v>9385731.5800000001</v>
      </c>
      <c r="D26" s="5">
        <v>1836000</v>
      </c>
      <c r="E26" s="5">
        <f>C26*107.32%</f>
        <v>10072767.131655999</v>
      </c>
      <c r="F26" s="9" t="s">
        <v>41</v>
      </c>
      <c r="G26" s="5">
        <f>E26*109.31%+5317603.95-0.94</f>
        <v>16328144.761613173</v>
      </c>
      <c r="H26" s="9" t="s">
        <v>41</v>
      </c>
      <c r="I26" s="5">
        <f>G26*109.15%+5370027.73</f>
        <v>23192197.73730078</v>
      </c>
      <c r="J26" s="9" t="s">
        <v>41</v>
      </c>
      <c r="K26" s="5">
        <f>SUM(C26:J26)</f>
        <v>60814841.210569948</v>
      </c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  <c r="K27" s="5"/>
    </row>
    <row r="28" spans="1:12">
      <c r="A28" s="17" t="s">
        <v>32</v>
      </c>
      <c r="B28" s="17"/>
      <c r="C28" s="6">
        <f>SUM(C15,C24)</f>
        <v>799472058.99000001</v>
      </c>
      <c r="D28" s="6">
        <f>SUM(D15,D24)</f>
        <v>132973227.47999999</v>
      </c>
      <c r="E28" s="6">
        <f t="shared" ref="E28:J28" si="5">SUM(E15,E24)</f>
        <v>864396518.35806799</v>
      </c>
      <c r="F28" s="6">
        <f t="shared" si="5"/>
        <v>136319326.32499999</v>
      </c>
      <c r="G28" s="6">
        <f t="shared" si="5"/>
        <v>950189437.22720397</v>
      </c>
      <c r="H28" s="6">
        <f t="shared" si="5"/>
        <v>143714311.55074999</v>
      </c>
      <c r="I28" s="6">
        <f t="shared" si="5"/>
        <v>1042508799.4434932</v>
      </c>
      <c r="J28" s="6">
        <f t="shared" si="5"/>
        <v>151497784.8592875</v>
      </c>
      <c r="K28" s="5">
        <f>SUM(K15,K24)</f>
        <v>4221071464.2338028</v>
      </c>
      <c r="L28" s="8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5"/>
    </row>
    <row r="30" spans="1:12">
      <c r="A30" s="17" t="s">
        <v>33</v>
      </c>
      <c r="B30" s="17"/>
      <c r="C30" s="3"/>
      <c r="D30" s="3"/>
      <c r="E30" s="3"/>
      <c r="F30" s="3"/>
      <c r="G30" s="3"/>
      <c r="H30" s="3"/>
      <c r="I30" s="3"/>
      <c r="J30" s="3"/>
      <c r="K30" s="5"/>
    </row>
    <row r="31" spans="1:12">
      <c r="A31" s="3"/>
      <c r="B31" s="3"/>
      <c r="C31" s="3"/>
      <c r="D31" s="3"/>
      <c r="E31" s="7"/>
      <c r="F31" s="3"/>
      <c r="G31" s="3"/>
      <c r="H31" s="3"/>
      <c r="I31" s="3"/>
      <c r="J31" s="3"/>
      <c r="K31" s="5"/>
    </row>
    <row r="32" spans="1:12">
      <c r="A32" s="20" t="s">
        <v>34</v>
      </c>
      <c r="B32" s="20"/>
      <c r="C32" s="5"/>
      <c r="D32" s="5"/>
      <c r="E32" s="5"/>
      <c r="F32" s="5"/>
      <c r="G32" s="5"/>
      <c r="H32" s="5"/>
      <c r="I32" s="5"/>
      <c r="J32" s="5"/>
      <c r="K32" s="5"/>
    </row>
    <row r="33" spans="1:12">
      <c r="A33" s="4" t="s">
        <v>22</v>
      </c>
      <c r="B33" s="4" t="s">
        <v>23</v>
      </c>
      <c r="C33" s="5">
        <v>77045977.760000005</v>
      </c>
      <c r="D33" s="9" t="s">
        <v>41</v>
      </c>
      <c r="E33" s="5">
        <f>C33*107.32%</f>
        <v>82685743.332031995</v>
      </c>
      <c r="F33" s="9" t="s">
        <v>41</v>
      </c>
      <c r="G33" s="5">
        <f>E33*109.31%</f>
        <v>90383786.036244169</v>
      </c>
      <c r="H33" s="9" t="s">
        <v>41</v>
      </c>
      <c r="I33" s="5">
        <f>G33*109.15%</f>
        <v>98653902.458560526</v>
      </c>
      <c r="J33" s="9" t="s">
        <v>41</v>
      </c>
      <c r="K33" s="5">
        <f>SUM(C33:J33)</f>
        <v>348769409.5868367</v>
      </c>
      <c r="L33" s="8"/>
    </row>
    <row r="34" spans="1:12">
      <c r="A34" s="20" t="s">
        <v>35</v>
      </c>
      <c r="B34" s="20"/>
      <c r="C34" s="5"/>
      <c r="D34" s="5"/>
      <c r="E34" s="5"/>
      <c r="F34" s="5"/>
      <c r="G34" s="5"/>
      <c r="H34" s="5"/>
      <c r="I34" s="5"/>
      <c r="J34" s="5"/>
      <c r="K34" s="5"/>
    </row>
    <row r="35" spans="1:12">
      <c r="A35" s="4" t="s">
        <v>24</v>
      </c>
      <c r="B35" s="4" t="s">
        <v>25</v>
      </c>
      <c r="C35" s="9" t="s">
        <v>41</v>
      </c>
      <c r="D35" s="9" t="s">
        <v>41</v>
      </c>
      <c r="E35" s="9" t="s">
        <v>41</v>
      </c>
      <c r="F35" s="9" t="s">
        <v>41</v>
      </c>
      <c r="G35" s="9" t="s">
        <v>41</v>
      </c>
      <c r="H35" s="9" t="s">
        <v>41</v>
      </c>
      <c r="I35" s="9" t="s">
        <v>41</v>
      </c>
      <c r="J35" s="9" t="s">
        <v>41</v>
      </c>
      <c r="K35" s="9" t="s">
        <v>41</v>
      </c>
    </row>
    <row r="36" spans="1:12">
      <c r="A36" s="17" t="s">
        <v>36</v>
      </c>
      <c r="B36" s="17"/>
      <c r="C36" s="6">
        <f>C33</f>
        <v>77045977.760000005</v>
      </c>
      <c r="D36" s="6" t="str">
        <f>D33</f>
        <v>-</v>
      </c>
      <c r="E36" s="6">
        <f>E33</f>
        <v>82685743.332031995</v>
      </c>
      <c r="F36" s="6"/>
      <c r="G36" s="6">
        <f>G33</f>
        <v>90383786.036244169</v>
      </c>
      <c r="H36" s="6"/>
      <c r="I36" s="6">
        <f>I33</f>
        <v>98653902.458560526</v>
      </c>
      <c r="J36" s="6"/>
      <c r="K36" s="6">
        <f>K33</f>
        <v>348769409.5868367</v>
      </c>
      <c r="L36" s="8"/>
    </row>
    <row r="37" spans="1:12">
      <c r="A37" s="17" t="s">
        <v>37</v>
      </c>
      <c r="B37" s="17"/>
      <c r="C37" s="6">
        <f>C28-C36</f>
        <v>722426081.23000002</v>
      </c>
      <c r="D37" s="6">
        <f>D28</f>
        <v>132973227.47999999</v>
      </c>
      <c r="E37" s="6">
        <f>E28-E36</f>
        <v>781710775.02603602</v>
      </c>
      <c r="F37" s="6">
        <f>F28</f>
        <v>136319326.32499999</v>
      </c>
      <c r="G37" s="6">
        <f>G28-G36</f>
        <v>859805651.19095981</v>
      </c>
      <c r="H37" s="6">
        <f>H28</f>
        <v>143714311.55074999</v>
      </c>
      <c r="I37" s="6">
        <f>I28-I36</f>
        <v>943854896.98493266</v>
      </c>
      <c r="J37" s="6">
        <f>J28</f>
        <v>151497784.8592875</v>
      </c>
      <c r="K37" s="21">
        <f>K28-K36</f>
        <v>3872302054.646966</v>
      </c>
    </row>
    <row r="38" spans="1:12">
      <c r="A38" s="17" t="s">
        <v>38</v>
      </c>
      <c r="B38" s="17"/>
      <c r="C38" s="16">
        <f>SUM(C37,D37)</f>
        <v>855399308.71000004</v>
      </c>
      <c r="D38" s="16"/>
      <c r="E38" s="16">
        <f>SUM(E37,F37)</f>
        <v>918030101.35103607</v>
      </c>
      <c r="F38" s="16"/>
      <c r="G38" s="16">
        <f>SUM(G37,H37)</f>
        <v>1003519962.7417098</v>
      </c>
      <c r="H38" s="16"/>
      <c r="I38" s="16">
        <f>SUM(I37,J37)</f>
        <v>1095352681.8442202</v>
      </c>
      <c r="J38" s="16"/>
      <c r="K38" s="22"/>
      <c r="L38" s="8"/>
    </row>
    <row r="39" spans="1:12">
      <c r="F39" s="10"/>
      <c r="H39" s="10"/>
      <c r="J39" s="13"/>
    </row>
    <row r="40" spans="1:12">
      <c r="H40" s="8"/>
      <c r="J40" s="10"/>
    </row>
    <row r="41" spans="1:12">
      <c r="C41" s="10"/>
      <c r="D41" s="11"/>
      <c r="E41" s="12"/>
      <c r="F41" s="10"/>
      <c r="G41" s="10"/>
      <c r="I41" s="11"/>
    </row>
    <row r="42" spans="1:12">
      <c r="F42" s="11"/>
      <c r="J42" s="10"/>
    </row>
    <row r="43" spans="1:12">
      <c r="C43" s="10"/>
      <c r="E43" s="8"/>
    </row>
  </sheetData>
  <mergeCells count="32">
    <mergeCell ref="A6:K6"/>
    <mergeCell ref="A1:K1"/>
    <mergeCell ref="A2:K2"/>
    <mergeCell ref="A3:K3"/>
    <mergeCell ref="A4:K4"/>
    <mergeCell ref="A5:K5"/>
    <mergeCell ref="K37:K38"/>
    <mergeCell ref="A7:K7"/>
    <mergeCell ref="A9:B9"/>
    <mergeCell ref="C9:E9"/>
    <mergeCell ref="I9:J9"/>
    <mergeCell ref="A10:H10"/>
    <mergeCell ref="C11:K11"/>
    <mergeCell ref="A11:B13"/>
    <mergeCell ref="C12:D12"/>
    <mergeCell ref="E12:F12"/>
    <mergeCell ref="G12:H12"/>
    <mergeCell ref="A37:B37"/>
    <mergeCell ref="A14:B14"/>
    <mergeCell ref="A23:B23"/>
    <mergeCell ref="A28:B28"/>
    <mergeCell ref="A30:B30"/>
    <mergeCell ref="I12:J12"/>
    <mergeCell ref="K12:K13"/>
    <mergeCell ref="A32:B32"/>
    <mergeCell ref="A34:B34"/>
    <mergeCell ref="A36:B36"/>
    <mergeCell ref="I38:J38"/>
    <mergeCell ref="A38:B38"/>
    <mergeCell ref="C38:D38"/>
    <mergeCell ref="E38:F38"/>
    <mergeCell ref="G38:H38"/>
  </mergeCells>
  <phoneticPr fontId="4" type="noConversion"/>
  <printOptions horizontalCentered="1"/>
  <pageMargins left="0" right="0" top="0" bottom="0" header="0" footer="0"/>
  <pageSetup paperSize="9" scale="6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10" zoomScaleNormal="100" zoomScaleSheetLayoutView="70" workbookViewId="0">
      <selection activeCell="B41" sqref="B41"/>
    </sheetView>
  </sheetViews>
  <sheetFormatPr defaultRowHeight="12.75"/>
  <cols>
    <col min="1" max="1" width="18.42578125" bestFit="1" customWidth="1"/>
    <col min="2" max="2" width="34" bestFit="1" customWidth="1"/>
    <col min="3" max="4" width="22.28515625" bestFit="1" customWidth="1"/>
    <col min="5" max="5" width="21.140625" bestFit="1" customWidth="1"/>
    <col min="6" max="6" width="20.5703125" bestFit="1" customWidth="1"/>
    <col min="7" max="7" width="20.42578125" bestFit="1" customWidth="1"/>
    <col min="8" max="8" width="21.5703125" bestFit="1" customWidth="1"/>
    <col min="9" max="9" width="17.28515625" bestFit="1" customWidth="1"/>
    <col min="10" max="10" width="15.5703125" bestFit="1" customWidth="1"/>
    <col min="11" max="12" width="17.28515625" bestFit="1" customWidth="1"/>
  </cols>
  <sheetData>
    <row r="1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2" ht="18">
      <c r="A7" s="23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9" spans="1:12">
      <c r="A9" s="24" t="s">
        <v>5</v>
      </c>
      <c r="B9" s="24"/>
      <c r="C9" s="24"/>
      <c r="D9" s="24"/>
      <c r="E9" s="24"/>
      <c r="G9" s="14"/>
      <c r="I9" s="25"/>
      <c r="J9" s="25"/>
    </row>
    <row r="10" spans="1:12">
      <c r="A10" s="26" t="s">
        <v>6</v>
      </c>
      <c r="B10" s="26"/>
      <c r="C10" s="26"/>
      <c r="D10" s="26"/>
      <c r="E10" s="26"/>
      <c r="F10" s="26"/>
      <c r="G10" s="26"/>
      <c r="H10" s="26"/>
    </row>
    <row r="11" spans="1:12" ht="15">
      <c r="A11" s="27" t="s">
        <v>8</v>
      </c>
      <c r="B11" s="27"/>
      <c r="C11" s="18" t="s">
        <v>7</v>
      </c>
      <c r="D11" s="18"/>
      <c r="E11" s="18"/>
      <c r="F11" s="18"/>
      <c r="G11" s="18"/>
      <c r="H11" s="18"/>
      <c r="I11" s="18"/>
      <c r="J11" s="18"/>
      <c r="K11" s="18"/>
    </row>
    <row r="12" spans="1:12" ht="15">
      <c r="A12" s="27"/>
      <c r="B12" s="27"/>
      <c r="C12" s="18">
        <v>2018</v>
      </c>
      <c r="D12" s="18"/>
      <c r="E12" s="18">
        <v>2019</v>
      </c>
      <c r="F12" s="18"/>
      <c r="G12" s="18">
        <v>2020</v>
      </c>
      <c r="H12" s="18"/>
      <c r="I12" s="18">
        <v>2021</v>
      </c>
      <c r="J12" s="18"/>
      <c r="K12" s="19" t="s">
        <v>9</v>
      </c>
    </row>
    <row r="13" spans="1:12" ht="15">
      <c r="A13" s="27"/>
      <c r="B13" s="27"/>
      <c r="C13" s="15" t="s">
        <v>10</v>
      </c>
      <c r="D13" s="15" t="s">
        <v>11</v>
      </c>
      <c r="E13" s="15" t="s">
        <v>10</v>
      </c>
      <c r="F13" s="15" t="s">
        <v>11</v>
      </c>
      <c r="G13" s="15" t="s">
        <v>10</v>
      </c>
      <c r="H13" s="15" t="s">
        <v>11</v>
      </c>
      <c r="I13" s="15" t="s">
        <v>10</v>
      </c>
      <c r="J13" s="15" t="s">
        <v>11</v>
      </c>
      <c r="K13" s="19"/>
    </row>
    <row r="14" spans="1:12">
      <c r="A14" s="17" t="s">
        <v>12</v>
      </c>
      <c r="B14" s="17"/>
      <c r="C14" s="3"/>
      <c r="D14" s="3"/>
      <c r="E14" s="3"/>
      <c r="F14" s="3"/>
      <c r="G14" s="3"/>
      <c r="H14" s="3"/>
      <c r="I14" s="3"/>
      <c r="J14" s="3"/>
      <c r="K14" s="3"/>
    </row>
    <row r="15" spans="1:12">
      <c r="A15" s="4" t="s">
        <v>13</v>
      </c>
      <c r="B15" s="4" t="s">
        <v>39</v>
      </c>
      <c r="C15" s="5">
        <f t="shared" ref="C15:K15" si="0">SUM(C16:C21)</f>
        <v>759448972.15999997</v>
      </c>
      <c r="D15" s="5">
        <f t="shared" si="0"/>
        <v>131026549.45</v>
      </c>
      <c r="E15" s="5">
        <v>852177351.22641194</v>
      </c>
      <c r="F15" s="5">
        <v>136307326.32499999</v>
      </c>
      <c r="G15" s="5">
        <v>931515062.6255908</v>
      </c>
      <c r="H15" s="5">
        <v>143700311.55074999</v>
      </c>
      <c r="I15" s="5">
        <v>1016755691.8358325</v>
      </c>
      <c r="J15" s="5">
        <v>151483784.8592875</v>
      </c>
      <c r="K15" s="5">
        <f t="shared" si="0"/>
        <v>4122415050.0328732</v>
      </c>
      <c r="L15" s="8"/>
    </row>
    <row r="16" spans="1:12">
      <c r="A16" s="4" t="s">
        <v>14</v>
      </c>
      <c r="B16" s="4" t="s">
        <v>15</v>
      </c>
      <c r="C16" s="5">
        <v>240451947.08000001</v>
      </c>
      <c r="D16" s="5">
        <f>22355600</f>
        <v>22355600</v>
      </c>
      <c r="E16" s="5">
        <v>182640315.53622398</v>
      </c>
      <c r="F16" s="5">
        <v>23669383.920000002</v>
      </c>
      <c r="G16" s="5">
        <v>199644128.91264641</v>
      </c>
      <c r="H16" s="5">
        <v>24957455.27</v>
      </c>
      <c r="I16" s="5">
        <v>217911566.70815358</v>
      </c>
      <c r="J16" s="5">
        <v>26313586.800000001</v>
      </c>
      <c r="K16" s="5">
        <f t="shared" ref="K16:K21" si="1">SUM(C16:J16)</f>
        <v>937943984.22702396</v>
      </c>
    </row>
    <row r="17" spans="1:12">
      <c r="A17" s="4" t="s">
        <v>16</v>
      </c>
      <c r="B17" s="4" t="s">
        <v>17</v>
      </c>
      <c r="C17" s="5">
        <v>18000000</v>
      </c>
      <c r="D17" s="9" t="s">
        <v>41</v>
      </c>
      <c r="E17" s="5">
        <v>27135370.170244001</v>
      </c>
      <c r="F17" s="9" t="s">
        <v>41</v>
      </c>
      <c r="G17" s="5">
        <v>29661673.133093715</v>
      </c>
      <c r="H17" s="9" t="s">
        <v>41</v>
      </c>
      <c r="I17" s="5">
        <v>32375716.224771794</v>
      </c>
      <c r="J17" s="9" t="s">
        <v>41</v>
      </c>
      <c r="K17" s="5">
        <f t="shared" si="1"/>
        <v>107172759.52810952</v>
      </c>
    </row>
    <row r="18" spans="1:12">
      <c r="A18" s="4" t="s">
        <v>18</v>
      </c>
      <c r="B18" s="4" t="s">
        <v>19</v>
      </c>
      <c r="C18" s="5">
        <v>4024083.29</v>
      </c>
      <c r="D18" s="5">
        <f>1613000+14900+5843.94+1279227.48+10000</f>
        <v>2922971.42</v>
      </c>
      <c r="E18" s="5">
        <v>8471929.5966999996</v>
      </c>
      <c r="F18" s="5">
        <v>3146909.1149999998</v>
      </c>
      <c r="G18" s="5">
        <v>9260666.2421527691</v>
      </c>
      <c r="H18" s="5">
        <v>3304254.57075</v>
      </c>
      <c r="I18" s="5">
        <v>10108017.203309748</v>
      </c>
      <c r="J18" s="5">
        <v>3469467.2992875003</v>
      </c>
      <c r="K18" s="5">
        <f t="shared" si="1"/>
        <v>44708298.737200007</v>
      </c>
    </row>
    <row r="19" spans="1:12">
      <c r="A19" s="4" t="s">
        <v>20</v>
      </c>
      <c r="B19" s="4" t="s">
        <v>21</v>
      </c>
      <c r="C19" s="5">
        <v>5164059.3499999996</v>
      </c>
      <c r="D19" s="5">
        <v>100417900</v>
      </c>
      <c r="E19" s="5">
        <v>6723473.4336759988</v>
      </c>
      <c r="F19" s="5">
        <v>88485502.939999998</v>
      </c>
      <c r="G19" s="5">
        <v>7349428.8103512339</v>
      </c>
      <c r="H19" s="5">
        <v>93300223.049999997</v>
      </c>
      <c r="I19" s="5">
        <v>8028902.5264983736</v>
      </c>
      <c r="J19" s="5">
        <v>98369325.019999996</v>
      </c>
      <c r="K19" s="5">
        <f t="shared" si="1"/>
        <v>407838815.13052559</v>
      </c>
    </row>
    <row r="20" spans="1:12">
      <c r="A20" s="4" t="s">
        <v>22</v>
      </c>
      <c r="B20" s="4" t="s">
        <v>23</v>
      </c>
      <c r="C20" s="5">
        <v>476112382.44</v>
      </c>
      <c r="D20" s="5">
        <f>111000</f>
        <v>111000</v>
      </c>
      <c r="E20" s="5">
        <v>595641288.42084789</v>
      </c>
      <c r="F20" s="5">
        <v>210000</v>
      </c>
      <c r="G20" s="5">
        <v>651095492.37282884</v>
      </c>
      <c r="H20" s="5">
        <v>220500</v>
      </c>
      <c r="I20" s="5">
        <v>710670729.92494273</v>
      </c>
      <c r="J20" s="5">
        <v>231525</v>
      </c>
      <c r="K20" s="5">
        <f t="shared" si="1"/>
        <v>2434292918.1586199</v>
      </c>
    </row>
    <row r="21" spans="1:12">
      <c r="A21" s="4" t="s">
        <v>24</v>
      </c>
      <c r="B21" s="4" t="s">
        <v>25</v>
      </c>
      <c r="C21" s="5">
        <v>15696500</v>
      </c>
      <c r="D21" s="5">
        <f>5155500+50000+1578.03+12000</f>
        <v>5219078.03</v>
      </c>
      <c r="E21" s="5">
        <v>31564974.068719998</v>
      </c>
      <c r="F21" s="5">
        <v>20795530.350000001</v>
      </c>
      <c r="G21" s="5">
        <v>34503673.154517829</v>
      </c>
      <c r="H21" s="5">
        <v>21917878.66</v>
      </c>
      <c r="I21" s="5">
        <v>37660759.248156212</v>
      </c>
      <c r="J21" s="5">
        <v>23099880.739999998</v>
      </c>
      <c r="K21" s="5">
        <f t="shared" si="1"/>
        <v>190458274.25139406</v>
      </c>
    </row>
    <row r="22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5"/>
    </row>
    <row r="23" spans="1:12">
      <c r="A23" s="17" t="s">
        <v>26</v>
      </c>
      <c r="B23" s="17"/>
      <c r="C23" s="3"/>
      <c r="D23" s="3"/>
      <c r="E23" s="3"/>
      <c r="F23" s="3"/>
      <c r="G23" s="3"/>
      <c r="H23" s="3"/>
      <c r="I23" s="3"/>
      <c r="J23" s="3"/>
      <c r="K23" s="5"/>
    </row>
    <row r="24" spans="1:12">
      <c r="A24" s="4" t="s">
        <v>27</v>
      </c>
      <c r="B24" s="4" t="s">
        <v>40</v>
      </c>
      <c r="C24" s="5">
        <f>SUM(C25:C26)</f>
        <v>1000000</v>
      </c>
      <c r="D24" s="5">
        <f>SUM(D25:D26)</f>
        <v>1847000</v>
      </c>
      <c r="E24" s="5">
        <v>12219167.131655999</v>
      </c>
      <c r="F24" s="5">
        <v>12000</v>
      </c>
      <c r="G24" s="5">
        <v>18674374.601613171</v>
      </c>
      <c r="H24" s="5">
        <v>14000</v>
      </c>
      <c r="I24" s="5">
        <v>25753107.607660778</v>
      </c>
      <c r="J24" s="5">
        <v>14000</v>
      </c>
      <c r="K24" s="5">
        <f>SUM(K25:K26)</f>
        <v>59533649.340929948</v>
      </c>
      <c r="L24" s="8"/>
    </row>
    <row r="25" spans="1:12">
      <c r="A25" s="4" t="s">
        <v>28</v>
      </c>
      <c r="B25" s="4" t="s">
        <v>29</v>
      </c>
      <c r="C25" s="5">
        <v>1000000</v>
      </c>
      <c r="D25" s="5">
        <v>11000</v>
      </c>
      <c r="E25" s="5">
        <v>2146400</v>
      </c>
      <c r="F25" s="5">
        <v>12000</v>
      </c>
      <c r="G25" s="5">
        <v>2346229.84</v>
      </c>
      <c r="H25" s="5">
        <v>14000</v>
      </c>
      <c r="I25" s="5">
        <v>2560909.8703600001</v>
      </c>
      <c r="J25" s="5">
        <v>14000</v>
      </c>
      <c r="K25" s="5">
        <f>SUM(C25:J25)</f>
        <v>8104539.7103599999</v>
      </c>
    </row>
    <row r="26" spans="1:12">
      <c r="A26" s="4" t="s">
        <v>30</v>
      </c>
      <c r="B26" s="4" t="s">
        <v>31</v>
      </c>
      <c r="C26" s="5">
        <v>0</v>
      </c>
      <c r="D26" s="5">
        <v>1836000</v>
      </c>
      <c r="E26" s="5">
        <v>10072767.131655999</v>
      </c>
      <c r="F26" s="9" t="s">
        <v>41</v>
      </c>
      <c r="G26" s="5">
        <v>16328144.761613173</v>
      </c>
      <c r="H26" s="9" t="s">
        <v>41</v>
      </c>
      <c r="I26" s="5">
        <v>23192197.73730078</v>
      </c>
      <c r="J26" s="9" t="s">
        <v>41</v>
      </c>
      <c r="K26" s="5">
        <f>SUM(C26:J26)</f>
        <v>51429109.63056995</v>
      </c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  <c r="K27" s="5"/>
    </row>
    <row r="28" spans="1:12">
      <c r="A28" s="17" t="s">
        <v>32</v>
      </c>
      <c r="B28" s="17"/>
      <c r="C28" s="6">
        <f>SUM(C15,C24)</f>
        <v>760448972.15999997</v>
      </c>
      <c r="D28" s="6">
        <f>SUM(D15,D24)</f>
        <v>132873549.45</v>
      </c>
      <c r="E28" s="6">
        <v>864396518.35806799</v>
      </c>
      <c r="F28" s="6">
        <v>136319326.32499999</v>
      </c>
      <c r="G28" s="6">
        <v>950189437.22720397</v>
      </c>
      <c r="H28" s="6">
        <v>143714311.55074999</v>
      </c>
      <c r="I28" s="6">
        <v>1042508799.4434932</v>
      </c>
      <c r="J28" s="6">
        <v>151497784.8592875</v>
      </c>
      <c r="K28" s="5">
        <f>SUM(K15,K24)</f>
        <v>4181948699.3738031</v>
      </c>
      <c r="L28" s="8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5"/>
    </row>
    <row r="30" spans="1:12">
      <c r="A30" s="17" t="s">
        <v>33</v>
      </c>
      <c r="B30" s="17"/>
      <c r="C30" s="3"/>
      <c r="D30" s="3"/>
      <c r="E30" s="3"/>
      <c r="F30" s="3"/>
      <c r="G30" s="3"/>
      <c r="H30" s="3"/>
      <c r="I30" s="3"/>
      <c r="J30" s="3"/>
      <c r="K30" s="5"/>
    </row>
    <row r="31" spans="1:12">
      <c r="A31" s="3"/>
      <c r="B31" s="3"/>
      <c r="C31" s="3"/>
      <c r="D31" s="3"/>
      <c r="E31" s="7"/>
      <c r="F31" s="3"/>
      <c r="G31" s="3"/>
      <c r="H31" s="3"/>
      <c r="I31" s="3"/>
      <c r="J31" s="3"/>
      <c r="K31" s="5"/>
    </row>
    <row r="32" spans="1:12">
      <c r="A32" s="20" t="s">
        <v>34</v>
      </c>
      <c r="B32" s="20"/>
      <c r="C32" s="5"/>
      <c r="D32" s="5"/>
      <c r="E32" s="5"/>
      <c r="F32" s="5"/>
      <c r="G32" s="5"/>
      <c r="H32" s="5"/>
      <c r="I32" s="5"/>
      <c r="J32" s="5"/>
      <c r="K32" s="5"/>
    </row>
    <row r="33" spans="1:12">
      <c r="A33" s="4" t="s">
        <v>22</v>
      </c>
      <c r="B33" s="4" t="s">
        <v>23</v>
      </c>
      <c r="C33" s="5">
        <v>55194000</v>
      </c>
      <c r="D33" s="9" t="s">
        <v>41</v>
      </c>
      <c r="E33" s="5">
        <v>82685743.332031995</v>
      </c>
      <c r="F33" s="9" t="s">
        <v>41</v>
      </c>
      <c r="G33" s="5">
        <v>90383786.036244169</v>
      </c>
      <c r="H33" s="9" t="s">
        <v>41</v>
      </c>
      <c r="I33" s="5">
        <v>98653902.458560526</v>
      </c>
      <c r="J33" s="9" t="s">
        <v>41</v>
      </c>
      <c r="K33" s="5">
        <f>SUM(C33:J33)</f>
        <v>326917431.82683671</v>
      </c>
      <c r="L33" s="8"/>
    </row>
    <row r="34" spans="1:12">
      <c r="A34" s="20" t="s">
        <v>35</v>
      </c>
      <c r="B34" s="20"/>
      <c r="C34" s="5"/>
      <c r="D34" s="5"/>
      <c r="E34" s="5"/>
      <c r="F34" s="5"/>
      <c r="G34" s="5"/>
      <c r="H34" s="5"/>
      <c r="I34" s="5"/>
      <c r="J34" s="5"/>
      <c r="K34" s="5"/>
    </row>
    <row r="35" spans="1:12">
      <c r="A35" s="4" t="s">
        <v>24</v>
      </c>
      <c r="B35" s="4" t="s">
        <v>25</v>
      </c>
      <c r="C35" s="9" t="s">
        <v>41</v>
      </c>
      <c r="D35" s="9" t="s">
        <v>41</v>
      </c>
      <c r="E35" s="9" t="s">
        <v>41</v>
      </c>
      <c r="F35" s="9" t="s">
        <v>41</v>
      </c>
      <c r="G35" s="9" t="s">
        <v>41</v>
      </c>
      <c r="H35" s="9" t="s">
        <v>41</v>
      </c>
      <c r="I35" s="9" t="s">
        <v>41</v>
      </c>
      <c r="J35" s="9" t="s">
        <v>41</v>
      </c>
      <c r="K35" s="9" t="s">
        <v>41</v>
      </c>
    </row>
    <row r="36" spans="1:12">
      <c r="A36" s="17" t="s">
        <v>36</v>
      </c>
      <c r="B36" s="17"/>
      <c r="C36" s="6">
        <f>C33</f>
        <v>55194000</v>
      </c>
      <c r="D36" s="6" t="str">
        <f>D33</f>
        <v>-</v>
      </c>
      <c r="E36" s="6">
        <v>82685743.332031995</v>
      </c>
      <c r="F36" s="6"/>
      <c r="G36" s="6">
        <v>90383786.036244169</v>
      </c>
      <c r="H36" s="6"/>
      <c r="I36" s="6">
        <v>98653902.458560526</v>
      </c>
      <c r="J36" s="6"/>
      <c r="K36" s="6">
        <f>K33</f>
        <v>326917431.82683671</v>
      </c>
      <c r="L36" s="8"/>
    </row>
    <row r="37" spans="1:12">
      <c r="A37" s="17" t="s">
        <v>37</v>
      </c>
      <c r="B37" s="17"/>
      <c r="C37" s="6">
        <f>C28-C36</f>
        <v>705254972.15999997</v>
      </c>
      <c r="D37" s="6">
        <f>D28</f>
        <v>132873549.45</v>
      </c>
      <c r="E37" s="6">
        <f>E28-E36</f>
        <v>781710775.02603602</v>
      </c>
      <c r="F37" s="6">
        <f>F28</f>
        <v>136319326.32499999</v>
      </c>
      <c r="G37" s="6">
        <f>G28-G36</f>
        <v>859805651.19095981</v>
      </c>
      <c r="H37" s="6">
        <f>H28</f>
        <v>143714311.55074999</v>
      </c>
      <c r="I37" s="6">
        <f>I28-I36</f>
        <v>943854896.98493266</v>
      </c>
      <c r="J37" s="6">
        <f>J28</f>
        <v>151497784.8592875</v>
      </c>
      <c r="K37" s="21">
        <f>K28-K36</f>
        <v>3855031267.5469666</v>
      </c>
    </row>
    <row r="38" spans="1:12">
      <c r="A38" s="17" t="s">
        <v>38</v>
      </c>
      <c r="B38" s="17"/>
      <c r="C38" s="16">
        <f>SUM(C37,D37)</f>
        <v>838128521.61000001</v>
      </c>
      <c r="D38" s="16"/>
      <c r="E38" s="16">
        <f>SUM(E37,F37)</f>
        <v>918030101.35103607</v>
      </c>
      <c r="F38" s="16"/>
      <c r="G38" s="16">
        <f>SUM(G37,H37)</f>
        <v>1003519962.7417098</v>
      </c>
      <c r="H38" s="16"/>
      <c r="I38" s="16">
        <f>SUM(I37,J37)</f>
        <v>1095352681.8442202</v>
      </c>
      <c r="J38" s="16"/>
      <c r="K38" s="22"/>
      <c r="L38" s="8"/>
    </row>
  </sheetData>
  <mergeCells count="32">
    <mergeCell ref="A36:B36"/>
    <mergeCell ref="A37:B37"/>
    <mergeCell ref="K37:K38"/>
    <mergeCell ref="A38:B38"/>
    <mergeCell ref="C38:D38"/>
    <mergeCell ref="E38:F38"/>
    <mergeCell ref="G38:H38"/>
    <mergeCell ref="I38:J38"/>
    <mergeCell ref="A14:B14"/>
    <mergeCell ref="A23:B23"/>
    <mergeCell ref="A28:B28"/>
    <mergeCell ref="A30:B30"/>
    <mergeCell ref="A32:B32"/>
    <mergeCell ref="A34:B34"/>
    <mergeCell ref="A11:B13"/>
    <mergeCell ref="C11:K11"/>
    <mergeCell ref="C12:D12"/>
    <mergeCell ref="E12:F12"/>
    <mergeCell ref="G12:H12"/>
    <mergeCell ref="I12:J12"/>
    <mergeCell ref="K12:K13"/>
    <mergeCell ref="A7:K7"/>
    <mergeCell ref="A9:B9"/>
    <mergeCell ref="C9:E9"/>
    <mergeCell ref="I9:J9"/>
    <mergeCell ref="A10:H10"/>
    <mergeCell ref="A1:K1"/>
    <mergeCell ref="A2:K2"/>
    <mergeCell ref="A3:K3"/>
    <mergeCell ref="A4:K4"/>
    <mergeCell ref="A5:K5"/>
    <mergeCell ref="A6:K6"/>
  </mergeCells>
  <printOptions horizontalCentered="1"/>
  <pageMargins left="0" right="0" top="0" bottom="0" header="0" footer="0"/>
  <pageSetup paperSize="9" scale="6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CP640019</vt:lpstr>
      <vt:lpstr>COMPAT</vt:lpstr>
      <vt:lpstr>COMPAT!Titulos_de_impressao</vt:lpstr>
      <vt:lpstr>'CP640019'!Titulos_de_impressao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RVCoelho</dc:creator>
  <cp:lastModifiedBy>GAMoraes</cp:lastModifiedBy>
  <cp:lastPrinted>2017-08-15T23:04:38Z</cp:lastPrinted>
  <dcterms:created xsi:type="dcterms:W3CDTF">2013-08-13T21:48:13Z</dcterms:created>
  <dcterms:modified xsi:type="dcterms:W3CDTF">2018-01-17T18:46:12Z</dcterms:modified>
</cp:coreProperties>
</file>